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H14" i="1"/>
  <c r="J13" i="1"/>
  <c r="I13" i="1"/>
  <c r="H13" i="1"/>
  <c r="G13" i="1"/>
  <c r="G9" i="1"/>
  <c r="J9" i="1"/>
  <c r="I9" i="1"/>
  <c r="H9" i="1"/>
  <c r="J8" i="1"/>
  <c r="I8" i="1"/>
  <c r="H8" i="1"/>
  <c r="G8" i="1"/>
  <c r="B23" i="1" l="1"/>
  <c r="A23" i="1"/>
  <c r="L22" i="1"/>
  <c r="F22" i="1"/>
  <c r="J18" i="1"/>
  <c r="I18" i="1"/>
  <c r="H18" i="1"/>
  <c r="G18" i="1"/>
  <c r="J16" i="1"/>
  <c r="I16" i="1"/>
  <c r="H16" i="1"/>
  <c r="G16" i="1"/>
  <c r="J15" i="1"/>
  <c r="I15" i="1"/>
  <c r="H15" i="1"/>
  <c r="H22" i="1" s="1"/>
  <c r="G15" i="1"/>
  <c r="J14" i="1"/>
  <c r="J22" i="1" s="1"/>
  <c r="I14" i="1"/>
  <c r="I22" i="1" s="1"/>
  <c r="G14" i="1"/>
  <c r="B13" i="1"/>
  <c r="A13" i="1"/>
  <c r="L12" i="1"/>
  <c r="F12" i="1"/>
  <c r="J10" i="1"/>
  <c r="I10" i="1"/>
  <c r="H10" i="1"/>
  <c r="G10" i="1"/>
  <c r="J6" i="1"/>
  <c r="I6" i="1"/>
  <c r="I12" i="1" s="1"/>
  <c r="H6" i="1"/>
  <c r="H12" i="1" s="1"/>
  <c r="G6" i="1"/>
  <c r="G12" i="1" l="1"/>
  <c r="G22" i="1"/>
  <c r="J12" i="1"/>
  <c r="J23" i="1" s="1"/>
  <c r="L23" i="1"/>
  <c r="F23" i="1"/>
  <c r="H23" i="1"/>
  <c r="I23" i="1"/>
  <c r="G23" i="1" l="1"/>
</calcChain>
</file>

<file path=xl/sharedStrings.xml><?xml version="1.0" encoding="utf-8"?>
<sst xmlns="http://schemas.openxmlformats.org/spreadsheetml/2006/main" count="63" uniqueCount="57">
  <si>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</si>
  <si>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</si>
  <si>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</si>
  <si>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</si>
  <si>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</si>
  <si>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</si>
  <si>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</si>
  <si>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</si>
  <si>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</si>
  <si>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</si>
  <si>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</si>
  <si>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</si>
  <si>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</si>
  <si>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</si>
  <si>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</si>
  <si>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</si>
  <si>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</si>
  <si>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</si>
  <si>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</si>
  <si>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</si>
  <si>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</si>
  <si>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</si>
  <si>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</si>
  <si>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</si>
  <si>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</si>
  <si>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</si>
  <si>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</si>
  <si>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</si>
  <si>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</si>
  <si>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</si>
  <si>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</si>
  <si>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</si>
  <si>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</si>
  <si>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</si>
  <si>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</si>
  <si>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</si>
  <si>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</si>
  <si>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</si>
  <si>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Суп картофельный с бобовыми и мясом</t>
  </si>
  <si>
    <t>2 блюдо</t>
  </si>
  <si>
    <t>гарнир</t>
  </si>
  <si>
    <t>Макароны отварные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</si>
  <si>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</si>
  <si>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</si>
  <si>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</si>
  <si>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</si>
  <si>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</si>
  <si>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32.10</t>
  </si>
  <si>
    <t>46.3</t>
  </si>
  <si>
    <t>16.8</t>
  </si>
  <si>
    <t>Салат из свежих овощей с растительным маслом и зеленью</t>
  </si>
  <si>
    <t>90</t>
  </si>
  <si>
    <t>16.2</t>
  </si>
  <si>
    <t>Председатель Правления ПК"СЫСЕРТСКОЕ РАЙПО"</t>
  </si>
  <si>
    <t>Шалапугина Н.В.</t>
  </si>
  <si>
    <t>сладкое</t>
  </si>
  <si>
    <t>Биточки мясные паровые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</si>
</sst>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1" applyNumberFormat="1" applyFont="1" applyBorder="1" applyAlignment="1">
      <alignment vertical="center" wrapText="1"/>
    </xf>
    <xf numFmtId="2" fontId="16" fillId="0" borderId="1" xfId="1" applyNumberFormat="1" applyFont="1" applyBorder="1" applyAlignment="1">
      <alignment vertical="center"/>
    </xf>
    <xf numFmtId="2" fontId="16" fillId="0" borderId="1" xfId="1" applyNumberFormat="1" applyFont="1" applyBorder="1" applyAlignment="1">
      <alignment horizontal="left" vertical="center"/>
    </xf>
    <xf numFmtId="49" fontId="17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4"/>
      <c r="D1" s="75"/>
      <c r="E1" s="75"/>
      <c r="F1" s="3" t="s">
        <v>1</v>
      </c>
      <c r="G1" s="1" t="s">
        <v>2</v>
      </c>
      <c r="H1" s="76" t="s">
        <v>53</v>
      </c>
      <c r="I1" s="77"/>
      <c r="J1" s="77"/>
      <c r="K1" s="78"/>
    </row>
    <row r="2" spans="1:12" ht="17.399999999999999">
      <c r="A2" s="4" t="s">
        <v>3</v>
      </c>
      <c r="C2" s="1"/>
      <c r="G2" s="1" t="s">
        <v>4</v>
      </c>
      <c r="H2" s="79" t="s">
        <v>54</v>
      </c>
      <c r="I2" s="80"/>
      <c r="J2" s="80"/>
      <c r="K2" s="8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4</v>
      </c>
      <c r="J3" s="45">
        <v>2025</v>
      </c>
      <c r="K3" s="46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7" t="s">
        <v>21</v>
      </c>
      <c r="L5" s="12" t="s">
        <v>22</v>
      </c>
    </row>
    <row r="6" spans="1:12" ht="31.2">
      <c r="A6" s="13">
        <v>1</v>
      </c>
      <c r="B6" s="14">
        <v>1</v>
      </c>
      <c r="C6" s="15" t="s">
        <v>23</v>
      </c>
      <c r="D6" s="16" t="s">
        <v>24</v>
      </c>
      <c r="E6" s="54" t="s">
        <v>25</v>
      </c>
      <c r="F6" s="17">
        <v>220</v>
      </c>
      <c r="G6" s="17">
        <f>F6*5.5/200</f>
        <v>6.05</v>
      </c>
      <c r="H6" s="17">
        <f>F6*9.9/200</f>
        <v>10.89</v>
      </c>
      <c r="I6" s="17">
        <f>F6*39.26/200</f>
        <v>43.185999999999993</v>
      </c>
      <c r="J6" s="17">
        <f>F6*268/200</f>
        <v>294.8</v>
      </c>
      <c r="K6" s="48">
        <v>44443</v>
      </c>
      <c r="L6" s="49">
        <v>32.14</v>
      </c>
    </row>
    <row r="7" spans="1:12" ht="15.6">
      <c r="A7" s="18"/>
      <c r="B7" s="19"/>
      <c r="C7" s="20"/>
      <c r="D7" s="24" t="s">
        <v>26</v>
      </c>
      <c r="E7" s="55" t="s">
        <v>27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0" t="s">
        <v>47</v>
      </c>
      <c r="L7" s="43">
        <v>18.75</v>
      </c>
    </row>
    <row r="8" spans="1:12" ht="15.6">
      <c r="A8" s="18"/>
      <c r="B8" s="19"/>
      <c r="C8" s="20"/>
      <c r="D8" s="24" t="s">
        <v>28</v>
      </c>
      <c r="E8" s="56" t="s">
        <v>31</v>
      </c>
      <c r="F8" s="17">
        <v>60</v>
      </c>
      <c r="G8" s="17">
        <f>F8*6.1/50</f>
        <v>7.32</v>
      </c>
      <c r="H8" s="17">
        <f>F8*3.7/50</f>
        <v>4.4400000000000004</v>
      </c>
      <c r="I8" s="17">
        <f>F8*17.5/50</f>
        <v>21</v>
      </c>
      <c r="J8" s="17">
        <f>F8*127.7/50</f>
        <v>153.24</v>
      </c>
      <c r="K8" s="50">
        <v>44240</v>
      </c>
      <c r="L8" s="43">
        <v>35.36</v>
      </c>
    </row>
    <row r="9" spans="1:12" ht="15.6">
      <c r="A9" s="18"/>
      <c r="B9" s="19"/>
      <c r="C9" s="20"/>
      <c r="D9" s="24" t="s">
        <v>45</v>
      </c>
      <c r="E9" s="55" t="s">
        <v>29</v>
      </c>
      <c r="F9" s="25">
        <v>32</v>
      </c>
      <c r="G9" s="25">
        <f>F9*1.68/30</f>
        <v>1.792</v>
      </c>
      <c r="H9" s="25">
        <f>F9*0.33/30</f>
        <v>0.35200000000000004</v>
      </c>
      <c r="I9" s="25">
        <f>F9*14.82/30</f>
        <v>15.808</v>
      </c>
      <c r="J9" s="25">
        <f>F9*68.97/30</f>
        <v>73.567999999999998</v>
      </c>
      <c r="K9" s="51" t="s">
        <v>30</v>
      </c>
      <c r="L9" s="43">
        <v>2.69</v>
      </c>
    </row>
    <row r="10" spans="1:12" ht="15.6">
      <c r="A10" s="18"/>
      <c r="B10" s="19"/>
      <c r="C10" s="20"/>
      <c r="D10" s="21" t="s">
        <v>32</v>
      </c>
      <c r="E10" s="26" t="s">
        <v>33</v>
      </c>
      <c r="F10" s="25">
        <v>130</v>
      </c>
      <c r="G10" s="25">
        <f>F10*0.4/100</f>
        <v>0.52</v>
      </c>
      <c r="H10" s="25">
        <f>F10*0.4/100</f>
        <v>0.52</v>
      </c>
      <c r="I10" s="25">
        <f>F10*10.95/100</f>
        <v>14.234999999999999</v>
      </c>
      <c r="J10" s="25">
        <f>F10*49/100</f>
        <v>63.7</v>
      </c>
      <c r="K10" s="50" t="s">
        <v>30</v>
      </c>
      <c r="L10" s="43">
        <v>36.1</v>
      </c>
    </row>
    <row r="11" spans="1:12" ht="15.6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50"/>
      <c r="L11" s="43"/>
    </row>
    <row r="12" spans="1:12" ht="15.6">
      <c r="A12" s="27"/>
      <c r="B12" s="28"/>
      <c r="C12" s="29"/>
      <c r="D12" s="30" t="s">
        <v>34</v>
      </c>
      <c r="E12" s="31"/>
      <c r="F12" s="32">
        <f>SUM(F6:F11)</f>
        <v>642</v>
      </c>
      <c r="G12" s="33">
        <f>SUM(G6:G11)</f>
        <v>18.782</v>
      </c>
      <c r="H12" s="33">
        <f>SUM(H6:H11)</f>
        <v>19.402000000000001</v>
      </c>
      <c r="I12" s="33">
        <f>SUM(I6:I11)+0.01</f>
        <v>108.63899999999998</v>
      </c>
      <c r="J12" s="33">
        <f>SUM(J6:J11)</f>
        <v>684.30799999999999</v>
      </c>
      <c r="K12" s="52"/>
      <c r="L12" s="33">
        <f>SUM(L6:L11)</f>
        <v>125.03999999999999</v>
      </c>
    </row>
    <row r="13" spans="1:12" ht="31.2">
      <c r="A13" s="34">
        <f>A6</f>
        <v>1</v>
      </c>
      <c r="B13" s="35">
        <f>B6</f>
        <v>1</v>
      </c>
      <c r="C13" s="36" t="s">
        <v>35</v>
      </c>
      <c r="D13" s="24" t="s">
        <v>36</v>
      </c>
      <c r="E13" s="26" t="s">
        <v>50</v>
      </c>
      <c r="F13" s="25">
        <v>60</v>
      </c>
      <c r="G13" s="25">
        <f>F13*0.6/60</f>
        <v>0.6</v>
      </c>
      <c r="H13" s="25">
        <f>F13*6/60</f>
        <v>6</v>
      </c>
      <c r="I13" s="25">
        <f>F13*4.76/60</f>
        <v>4.76</v>
      </c>
      <c r="J13" s="25">
        <f>F13*75.44/60</f>
        <v>75.44</v>
      </c>
      <c r="K13" s="53" t="s">
        <v>51</v>
      </c>
      <c r="L13" s="43">
        <v>15.19</v>
      </c>
    </row>
    <row r="14" spans="1:12" ht="15.6">
      <c r="A14" s="18"/>
      <c r="B14" s="19"/>
      <c r="C14" s="20"/>
      <c r="D14" s="24" t="s">
        <v>37</v>
      </c>
      <c r="E14" s="26" t="s">
        <v>38</v>
      </c>
      <c r="F14" s="17">
        <v>200</v>
      </c>
      <c r="G14" s="25">
        <f>F14*4.4/200</f>
        <v>4.4000000000000004</v>
      </c>
      <c r="H14" s="25">
        <f>F14*4.5/200</f>
        <v>4.5</v>
      </c>
      <c r="I14" s="25">
        <f>F14*16.6/200</f>
        <v>16.600000000000001</v>
      </c>
      <c r="J14" s="25">
        <f>F14*124.5/200</f>
        <v>124.5</v>
      </c>
      <c r="K14" s="57" t="s">
        <v>52</v>
      </c>
      <c r="L14" s="43">
        <v>15.52</v>
      </c>
    </row>
    <row r="15" spans="1:12" ht="15.6">
      <c r="A15" s="18"/>
      <c r="B15" s="19"/>
      <c r="C15" s="20"/>
      <c r="D15" s="24" t="s">
        <v>39</v>
      </c>
      <c r="E15" s="37" t="s">
        <v>56</v>
      </c>
      <c r="F15" s="17">
        <v>90</v>
      </c>
      <c r="G15" s="25">
        <f>F15*11.68/90</f>
        <v>11.68</v>
      </c>
      <c r="H15" s="25">
        <f>F15*11.61/90</f>
        <v>11.609999999999998</v>
      </c>
      <c r="I15" s="25">
        <f>F15*5.76/90</f>
        <v>5.76</v>
      </c>
      <c r="J15" s="25">
        <f>F15*175/90</f>
        <v>175</v>
      </c>
      <c r="K15" s="57" t="s">
        <v>49</v>
      </c>
      <c r="L15" s="43">
        <v>64.12</v>
      </c>
    </row>
    <row r="16" spans="1:12" ht="15.6">
      <c r="A16" s="18"/>
      <c r="B16" s="19"/>
      <c r="C16" s="20"/>
      <c r="D16" s="24" t="s">
        <v>40</v>
      </c>
      <c r="E16" s="38" t="s">
        <v>41</v>
      </c>
      <c r="F16" s="17">
        <v>150</v>
      </c>
      <c r="G16" s="25">
        <f>F16*5.3/150</f>
        <v>5.3</v>
      </c>
      <c r="H16" s="25">
        <f>F16*3/150</f>
        <v>3</v>
      </c>
      <c r="I16" s="25">
        <f>F16*32.4/150</f>
        <v>32.4</v>
      </c>
      <c r="J16" s="25">
        <f>F16*178/150</f>
        <v>178</v>
      </c>
      <c r="K16" s="57" t="s">
        <v>48</v>
      </c>
      <c r="L16" s="43">
        <v>9.99</v>
      </c>
    </row>
    <row r="17" spans="1:12" ht="15.6">
      <c r="A17" s="18"/>
      <c r="B17" s="19"/>
      <c r="C17" s="20"/>
      <c r="D17" s="24" t="s">
        <v>55</v>
      </c>
      <c r="E17" s="38" t="s">
        <v>42</v>
      </c>
      <c r="F17" s="17">
        <v>200</v>
      </c>
      <c r="G17" s="25">
        <v>0.4</v>
      </c>
      <c r="H17" s="25">
        <v>0.2</v>
      </c>
      <c r="I17" s="25">
        <v>16.100000000000001</v>
      </c>
      <c r="J17" s="25">
        <v>68</v>
      </c>
      <c r="K17" s="53">
        <v>44206</v>
      </c>
      <c r="L17" s="43">
        <v>15.42</v>
      </c>
    </row>
    <row r="18" spans="1:12" ht="15.6">
      <c r="A18" s="18"/>
      <c r="B18" s="19"/>
      <c r="C18" s="20"/>
      <c r="D18" s="24" t="s">
        <v>43</v>
      </c>
      <c r="E18" s="26" t="s">
        <v>44</v>
      </c>
      <c r="F18" s="25">
        <v>30</v>
      </c>
      <c r="G18" s="25">
        <f>SUM(F18*2.37/30)</f>
        <v>2.37</v>
      </c>
      <c r="H18" s="25">
        <f>SUM(F18*0.3/30)</f>
        <v>0.3</v>
      </c>
      <c r="I18" s="25">
        <f>SUM(F18*14.49/30)</f>
        <v>14.49</v>
      </c>
      <c r="J18" s="25">
        <f>SUM(F18*70.14/30)</f>
        <v>70.14</v>
      </c>
      <c r="K18" s="53" t="s">
        <v>30</v>
      </c>
      <c r="L18" s="43">
        <v>2.74</v>
      </c>
    </row>
    <row r="19" spans="1:12" ht="15.6">
      <c r="A19" s="18"/>
      <c r="B19" s="19"/>
      <c r="C19" s="20"/>
      <c r="D19" s="24" t="s">
        <v>45</v>
      </c>
      <c r="E19" s="38" t="s">
        <v>29</v>
      </c>
      <c r="F19" s="25">
        <v>30</v>
      </c>
      <c r="G19" s="25">
        <f>F19*1.68/30</f>
        <v>1.68</v>
      </c>
      <c r="H19" s="25">
        <f>F19*0.33/30</f>
        <v>0.33</v>
      </c>
      <c r="I19" s="25">
        <f>F19*14.82/30</f>
        <v>14.82</v>
      </c>
      <c r="J19" s="25">
        <f>F19*68.97/30</f>
        <v>68.97</v>
      </c>
      <c r="K19" s="53" t="s">
        <v>30</v>
      </c>
      <c r="L19" s="43">
        <v>2.06</v>
      </c>
    </row>
    <row r="20" spans="1:12" ht="15.6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50"/>
      <c r="L20" s="43"/>
    </row>
    <row r="21" spans="1:12" ht="15.6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50"/>
      <c r="L21" s="43"/>
    </row>
    <row r="22" spans="1:12" ht="15.6">
      <c r="A22" s="27"/>
      <c r="B22" s="28"/>
      <c r="C22" s="29"/>
      <c r="D22" s="30" t="s">
        <v>34</v>
      </c>
      <c r="E22" s="31"/>
      <c r="F22" s="32">
        <f>SUM(F13:F21)</f>
        <v>760</v>
      </c>
      <c r="G22" s="33">
        <f t="shared" ref="G22:J22" si="0">SUM(G13:G21)</f>
        <v>26.43</v>
      </c>
      <c r="H22" s="33">
        <f t="shared" si="0"/>
        <v>25.939999999999998</v>
      </c>
      <c r="I22" s="33">
        <f t="shared" si="0"/>
        <v>104.93</v>
      </c>
      <c r="J22" s="33">
        <f t="shared" si="0"/>
        <v>760.05000000000007</v>
      </c>
      <c r="K22" s="52"/>
      <c r="L22" s="33">
        <f t="shared" ref="L22" si="1">SUM(L13:L21)</f>
        <v>125.04</v>
      </c>
    </row>
    <row r="23" spans="1:12" ht="16.2" thickBot="1">
      <c r="A23" s="39">
        <f>A6</f>
        <v>1</v>
      </c>
      <c r="B23" s="40">
        <f>B6</f>
        <v>1</v>
      </c>
      <c r="C23" s="81" t="s">
        <v>46</v>
      </c>
      <c r="D23" s="82"/>
      <c r="E23" s="41"/>
      <c r="F23" s="42">
        <f>F12+F22</f>
        <v>1402</v>
      </c>
      <c r="G23" s="42">
        <f t="shared" ref="G23:J23" si="2">G12+G22</f>
        <v>45.212000000000003</v>
      </c>
      <c r="H23" s="42">
        <f t="shared" si="2"/>
        <v>45.341999999999999</v>
      </c>
      <c r="I23" s="42">
        <f t="shared" si="2"/>
        <v>213.56899999999999</v>
      </c>
      <c r="J23" s="42">
        <f t="shared" si="2"/>
        <v>1444.3580000000002</v>
      </c>
      <c r="K23" s="42"/>
      <c r="L23" s="44">
        <f t="shared" ref="L23" si="3">L12+L22</f>
        <v>250.07999999999998</v>
      </c>
    </row>
    <row r="34" spans="5:13">
      <c r="E34" s="58"/>
      <c r="F34" s="58"/>
      <c r="G34" s="58"/>
      <c r="H34" s="58"/>
      <c r="I34" s="58"/>
      <c r="J34" s="58"/>
      <c r="K34" s="58"/>
      <c r="L34" s="58"/>
      <c r="M34" s="58"/>
    </row>
    <row r="35" spans="5:13" ht="15.6">
      <c r="E35" s="59"/>
      <c r="F35" s="60"/>
      <c r="G35" s="61"/>
      <c r="H35" s="61"/>
      <c r="I35" s="61"/>
      <c r="J35" s="61"/>
      <c r="K35" s="61"/>
      <c r="L35" s="62"/>
      <c r="M35" s="63"/>
    </row>
    <row r="36" spans="5:13" ht="15.6">
      <c r="E36" s="64"/>
      <c r="F36" s="65"/>
      <c r="G36" s="66"/>
      <c r="H36" s="66"/>
      <c r="I36" s="66"/>
      <c r="J36" s="66"/>
      <c r="K36" s="66"/>
      <c r="L36" s="62"/>
      <c r="M36" s="63"/>
    </row>
    <row r="37" spans="5:13" ht="15.6">
      <c r="E37" s="67"/>
      <c r="F37" s="61"/>
      <c r="G37" s="61"/>
      <c r="H37" s="61"/>
      <c r="I37" s="61"/>
      <c r="J37" s="61"/>
      <c r="K37" s="68"/>
      <c r="L37" s="58"/>
      <c r="M37" s="58"/>
    </row>
    <row r="38" spans="5:13" ht="15.6">
      <c r="E38" s="67"/>
      <c r="F38" s="61"/>
      <c r="G38" s="61"/>
      <c r="H38" s="61"/>
      <c r="I38" s="61"/>
      <c r="J38" s="61"/>
      <c r="K38" s="68"/>
      <c r="L38" s="58"/>
      <c r="M38" s="58"/>
    </row>
    <row r="39" spans="5:13" ht="15.6">
      <c r="E39" s="67"/>
      <c r="F39" s="61"/>
      <c r="G39" s="61"/>
      <c r="H39" s="61"/>
      <c r="I39" s="61"/>
      <c r="J39" s="61"/>
      <c r="K39" s="68"/>
      <c r="L39" s="58"/>
      <c r="M39" s="58"/>
    </row>
    <row r="40" spans="5:13" ht="15.6">
      <c r="E40" s="65"/>
      <c r="F40" s="61"/>
      <c r="G40" s="61"/>
      <c r="H40" s="61"/>
      <c r="I40" s="61"/>
      <c r="J40" s="61"/>
      <c r="K40" s="68"/>
      <c r="L40" s="58"/>
      <c r="M40" s="58"/>
    </row>
    <row r="41" spans="5:13" ht="15.6">
      <c r="E41" s="69"/>
      <c r="F41" s="70"/>
      <c r="G41" s="66"/>
      <c r="H41" s="66"/>
      <c r="I41" s="66"/>
      <c r="J41" s="66"/>
      <c r="K41" s="58"/>
      <c r="L41" s="58"/>
      <c r="M41" s="58"/>
    </row>
    <row r="42" spans="5:13" ht="15.6">
      <c r="E42" s="65"/>
      <c r="F42" s="66"/>
      <c r="G42" s="61"/>
      <c r="H42" s="61"/>
      <c r="I42" s="61"/>
      <c r="J42" s="61"/>
      <c r="K42" s="62"/>
      <c r="L42" s="58"/>
      <c r="M42" s="58"/>
    </row>
    <row r="43" spans="5:13" ht="15.6">
      <c r="E43" s="67"/>
      <c r="F43" s="61"/>
      <c r="G43" s="66"/>
      <c r="H43" s="66"/>
      <c r="I43" s="66"/>
      <c r="J43" s="66"/>
      <c r="K43" s="62"/>
      <c r="L43" s="58"/>
      <c r="M43" s="58"/>
    </row>
    <row r="44" spans="5:13" ht="15.6">
      <c r="E44" s="67"/>
      <c r="F44" s="61"/>
      <c r="G44" s="66"/>
      <c r="H44" s="66"/>
      <c r="I44" s="66"/>
      <c r="J44" s="66"/>
      <c r="K44" s="62"/>
      <c r="L44" s="58"/>
      <c r="M44" s="58"/>
    </row>
    <row r="45" spans="5:13" ht="15.6">
      <c r="E45" s="65"/>
      <c r="F45" s="61"/>
      <c r="G45" s="61"/>
      <c r="H45" s="61"/>
      <c r="I45" s="61"/>
      <c r="J45" s="66"/>
      <c r="K45" s="62"/>
      <c r="L45" s="58"/>
      <c r="M45" s="58"/>
    </row>
    <row r="46" spans="5:13" ht="15.6">
      <c r="E46" s="65"/>
      <c r="F46" s="61"/>
      <c r="G46" s="61"/>
      <c r="H46" s="61"/>
      <c r="I46" s="61"/>
      <c r="J46" s="61"/>
      <c r="K46" s="62"/>
      <c r="L46" s="58"/>
      <c r="M46" s="58"/>
    </row>
    <row r="47" spans="5:13" ht="15.6">
      <c r="E47" s="71"/>
      <c r="F47" s="61"/>
      <c r="G47" s="61"/>
      <c r="H47" s="61"/>
      <c r="I47" s="61"/>
      <c r="J47" s="61"/>
      <c r="K47" s="72"/>
      <c r="L47" s="58"/>
      <c r="M47" s="58"/>
    </row>
    <row r="48" spans="5:13" ht="15.6">
      <c r="E48" s="71"/>
      <c r="F48" s="61"/>
      <c r="G48" s="61"/>
      <c r="H48" s="61"/>
      <c r="I48" s="61"/>
      <c r="J48" s="61"/>
      <c r="K48" s="62"/>
      <c r="L48" s="58"/>
      <c r="M48" s="58"/>
    </row>
    <row r="49" spans="5:13" ht="15.6">
      <c r="E49" s="65"/>
      <c r="F49" s="66"/>
      <c r="G49" s="66"/>
      <c r="H49" s="66"/>
      <c r="I49" s="66"/>
      <c r="J49" s="66"/>
      <c r="K49" s="73"/>
      <c r="L49" s="58"/>
      <c r="M49" s="58"/>
    </row>
    <row r="50" spans="5:13">
      <c r="E50" s="58"/>
      <c r="F50" s="58"/>
      <c r="G50" s="58"/>
      <c r="H50" s="58"/>
      <c r="I50" s="58"/>
      <c r="J50" s="58"/>
      <c r="K50" s="58"/>
      <c r="L50" s="58"/>
      <c r="M50" s="58"/>
    </row>
    <row r="51" spans="5:13">
      <c r="E51" s="58"/>
      <c r="F51" s="58"/>
      <c r="G51" s="58"/>
      <c r="H51" s="58"/>
      <c r="I51" s="58"/>
      <c r="J51" s="58"/>
      <c r="K51" s="58"/>
      <c r="L51" s="58"/>
      <c r="M51" s="58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